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3"/>
  </bookViews>
  <sheets>
    <sheet name="INCOME" sheetId="1" r:id="rId1"/>
    <sheet name="BS" sheetId="2" r:id="rId2"/>
    <sheet name="Equity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<sst xmlns="http://schemas.openxmlformats.org/spreadsheetml/2006/main" count="176" uniqueCount="124">
  <si>
    <t>DENKO INDUSTRIAL CORPORATION BERHAD</t>
  </si>
  <si>
    <t>As at end of</t>
  </si>
  <si>
    <t>Current Quarter</t>
  </si>
  <si>
    <t>RM'000</t>
  </si>
  <si>
    <t>Property, plant &amp; equipment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</si>
  <si>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</si>
  <si>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</si>
  <si>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</si>
  <si>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</si>
  <si>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</si>
  <si>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</si>
  <si>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</si>
  <si>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</si>
  <si>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</si>
  <si>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</si>
  <si>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</si>
  <si>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</si>
  <si>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</si>
  <si>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</si>
  <si>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</si>
  <si>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</si>
  <si>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</si>
  <si>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</si>
  <si>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</si>
  <si>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</si>
  <si>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</si>
  <si>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</si>
  <si>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</si>
  <si>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</si>
  <si>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</si>
  <si>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Net Tangibles assets per share (RM)</t>
  </si>
  <si>
    <t>Trade Receivables</t>
  </si>
  <si>
    <t>Tax Recoverable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</si>
  <si>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</si>
  <si>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</si>
  <si>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</si>
  <si>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</si>
  <si>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</si>
  <si>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</si>
  <si>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</si>
  <si>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</si>
  <si>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</si>
  <si>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</si>
  <si>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</si>
  <si>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</si>
  <si>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</si>
  <si>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Bank Overdraft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</si>
  <si>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</si>
  <si>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</si>
  <si>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</si>
  <si>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</si>
  <si>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</si>
  <si>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</si>
  <si>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</si>
  <si>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</si>
  <si>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</si>
  <si>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Other Operating Expenses</t>
  </si>
  <si>
    <t>Profit/(Loss) From Operations</t>
  </si>
  <si>
    <t>Taxation</t>
  </si>
  <si>
    <t>Earnings per share :</t>
  </si>
  <si>
    <t>CONDENSED CONSOLIDATED INCOME STATEMENTS</t>
  </si>
  <si>
    <t>CONDENSED CONSOLIDATED STATEMENTS OF CHANGES IN EQUITY</t>
  </si>
  <si>
    <t>Balance as at</t>
  </si>
  <si>
    <t>Movements during</t>
  </si>
  <si>
    <t>the periods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</si>
  <si>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</si>
  <si>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</si>
  <si>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</si>
  <si>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</si>
  <si>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</si>
  <si>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</si>
  <si>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</si>
  <si>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</si>
  <si>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</si>
  <si>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</si>
  <si>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</si>
  <si>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</si>
  <si>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</si>
  <si>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</si>
  <si>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</si>
  <si>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</si>
  <si>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</si>
  <si>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Net cash from/(used in) 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</si>
  <si>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</si>
  <si>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</si>
  <si>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</si>
  <si>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</si>
  <si>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</si>
  <si>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</si>
  <si>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cash (used in)/ from financing activities</t>
  </si>
  <si>
    <t>Net Change in Cash &amp; Cash Equivalents</t>
  </si>
  <si>
    <t>Cash &amp; Cash Equivalents at beginning of year</t>
  </si>
  <si>
    <t>Cash &amp; Cash Equivalents at end of year</t>
  </si>
  <si>
    <t>The Condensed Consolidated Income Statements should be read in conjunction with the Annual</t>
  </si>
  <si>
    <t>The Condensed Consolidated Balance Sheet should be read in conjunction with the Annual</t>
  </si>
  <si>
    <t>The Condensed Cash Flow Statements should be read in conjunction with the Annual</t>
  </si>
  <si>
    <t>The Condensed Statement of Changes in Equity should be read in conjunction with the Annual</t>
  </si>
  <si>
    <t>Adjustment for investing and financing items not</t>
  </si>
  <si>
    <t xml:space="preserve">    involving movement of cash and cash equivalents</t>
  </si>
  <si>
    <t>Operating profit/(loss) before working capital changes</t>
  </si>
  <si>
    <t>Net Profit/(Loss) before tax</t>
  </si>
  <si>
    <t>Operating activities</t>
  </si>
  <si>
    <t>Income tax paid</t>
  </si>
  <si>
    <t>CONDENSED CONSOLIDATED BALANCE SHEET</t>
  </si>
  <si>
    <t>31/03/2003</t>
  </si>
  <si>
    <t>Financial Report for the Year Ended 31 March 2003.</t>
  </si>
  <si>
    <t>Profit/(Loss) Before Taxation</t>
  </si>
  <si>
    <t>Profit/(Loss) After Taxation</t>
  </si>
  <si>
    <t>Profit/(Loss) For The Financial Year</t>
  </si>
  <si>
    <t>Income tax refund</t>
  </si>
  <si>
    <t>31/03/2004</t>
  </si>
  <si>
    <t xml:space="preserve">12 months quarter </t>
  </si>
  <si>
    <t>FOR THE QUARTER ENDED 31 MARCH 2004</t>
  </si>
  <si>
    <t>ended 31 March 2004</t>
  </si>
  <si>
    <t>12 months</t>
  </si>
  <si>
    <t>ended 31 March 2003</t>
  </si>
  <si>
    <t>31/03/2002</t>
  </si>
  <si>
    <t>Gains On Disposal &amp; Liquidation Of</t>
  </si>
  <si>
    <t>Subsidiaries Companies</t>
  </si>
  <si>
    <t>Other investment</t>
  </si>
  <si>
    <t>RCSLS</t>
  </si>
  <si>
    <t>ICPS</t>
  </si>
  <si>
    <t>ICULS</t>
  </si>
  <si>
    <t>RCSLS (Equity component)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</si>
</sst>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\ ??/100"/>
    <numFmt numFmtId="178" formatCode="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2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4" xfId="15" applyNumberFormat="1" applyFont="1" applyBorder="1" applyAlignment="1" quotePrefix="1">
      <alignment horizontal="center"/>
    </xf>
    <xf numFmtId="173" fontId="1" fillId="0" borderId="4" xfId="15" applyNumberFormat="1" applyFont="1" applyBorder="1" applyAlignment="1">
      <alignment/>
    </xf>
    <xf numFmtId="173" fontId="1" fillId="0" borderId="3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5" fontId="1" fillId="0" borderId="13" xfId="15" applyNumberFormat="1" applyFont="1" applyBorder="1" applyAlignment="1">
      <alignment/>
    </xf>
    <xf numFmtId="173" fontId="2" fillId="0" borderId="0" xfId="15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/>
    </xf>
    <xf numFmtId="173" fontId="1" fillId="0" borderId="13" xfId="15" applyNumberFormat="1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2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43" fontId="1" fillId="0" borderId="6" xfId="15" applyFont="1" applyBorder="1" applyAlignment="1">
      <alignment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31">
      <selection activeCell="D46" sqref="D46"/>
    </sheetView>
  </sheetViews>
  <sheetFormatPr defaultColWidth="9.140625" defaultRowHeight="12.75"/>
  <cols>
    <col min="1" max="1" width="29.57421875" style="1" customWidth="1"/>
    <col min="2" max="2" width="15.57421875" style="3" customWidth="1"/>
    <col min="3" max="3" width="18.00390625" style="3" customWidth="1"/>
    <col min="4" max="4" width="17.140625" style="3" customWidth="1"/>
    <col min="5" max="5" width="18.140625" style="3" customWidth="1"/>
    <col min="6" max="16384" width="5.7109375" style="1" customWidth="1"/>
  </cols>
  <sheetData>
    <row r="1" ht="12.75">
      <c r="A1" s="2" t="s">
        <v>0</v>
      </c>
    </row>
    <row r="2" ht="12.75">
      <c r="A2" s="2" t="s">
        <v>60</v>
      </c>
    </row>
    <row r="4" spans="2:5" ht="12.75">
      <c r="B4" s="46" t="s">
        <v>48</v>
      </c>
      <c r="C4" s="47"/>
      <c r="D4" s="46" t="s">
        <v>49</v>
      </c>
      <c r="E4" s="47"/>
    </row>
    <row r="5" spans="2:5" ht="12.75">
      <c r="B5" s="8" t="s">
        <v>33</v>
      </c>
      <c r="C5" s="8" t="s">
        <v>35</v>
      </c>
      <c r="D5" s="8" t="s">
        <v>33</v>
      </c>
      <c r="E5" s="8" t="s">
        <v>35</v>
      </c>
    </row>
    <row r="6" spans="2:5" ht="12.75">
      <c r="B6" s="9" t="s">
        <v>34</v>
      </c>
      <c r="C6" s="9" t="s">
        <v>36</v>
      </c>
      <c r="D6" s="9" t="s">
        <v>37</v>
      </c>
      <c r="E6" s="9" t="s">
        <v>36</v>
      </c>
    </row>
    <row r="7" spans="2:5" ht="12.75">
      <c r="B7" s="9"/>
      <c r="C7" s="9" t="s">
        <v>34</v>
      </c>
      <c r="D7" s="9"/>
      <c r="E7" s="9" t="s">
        <v>38</v>
      </c>
    </row>
    <row r="8" spans="2:5" ht="12.75">
      <c r="B8" s="10" t="s">
        <v>110</v>
      </c>
      <c r="C8" s="9" t="s">
        <v>104</v>
      </c>
      <c r="D8" s="10" t="str">
        <f>+B8</f>
        <v>31/03/2004</v>
      </c>
      <c r="E8" s="10" t="str">
        <f>+C8</f>
        <v>31/03/2003</v>
      </c>
    </row>
    <row r="9" spans="2:5" ht="12.75">
      <c r="B9" s="11"/>
      <c r="C9" s="11"/>
      <c r="D9" s="11"/>
      <c r="E9" s="11"/>
    </row>
    <row r="10" spans="2:5" ht="12.75">
      <c r="B10" s="12" t="s">
        <v>3</v>
      </c>
      <c r="C10" s="12" t="s">
        <v>3</v>
      </c>
      <c r="D10" s="12" t="s">
        <v>3</v>
      </c>
      <c r="E10" s="12" t="s">
        <v>3</v>
      </c>
    </row>
    <row r="12" spans="1:5" ht="12.75">
      <c r="A12" s="28" t="s">
        <v>39</v>
      </c>
      <c r="B12" s="13">
        <f>D12-25037</f>
        <v>22350</v>
      </c>
      <c r="C12" s="13">
        <f>+E12-28657</f>
        <v>9388</v>
      </c>
      <c r="D12" s="13">
        <v>47387</v>
      </c>
      <c r="E12" s="13">
        <v>38045</v>
      </c>
    </row>
    <row r="13" spans="1:5" ht="12.75">
      <c r="A13" s="5"/>
      <c r="B13" s="13"/>
      <c r="C13" s="13"/>
      <c r="D13" s="13"/>
      <c r="E13" s="13"/>
    </row>
    <row r="14" spans="1:5" ht="12.75">
      <c r="A14" s="5" t="s">
        <v>51</v>
      </c>
      <c r="B14" s="13">
        <f>+D14+20017</f>
        <v>-18101</v>
      </c>
      <c r="C14" s="13">
        <f>+E14+24114</f>
        <v>-5785</v>
      </c>
      <c r="D14" s="13">
        <v>-38118</v>
      </c>
      <c r="E14" s="13">
        <v>-29899</v>
      </c>
    </row>
    <row r="15" spans="1:5" ht="13.5" thickBot="1">
      <c r="A15" s="5"/>
      <c r="B15" s="41"/>
      <c r="C15" s="41"/>
      <c r="D15" s="41"/>
      <c r="E15" s="41"/>
    </row>
    <row r="16" spans="1:5" ht="12.75">
      <c r="A16" s="28" t="s">
        <v>52</v>
      </c>
      <c r="B16" s="18">
        <f>+B12+B14</f>
        <v>4249</v>
      </c>
      <c r="C16" s="18">
        <f>+C12+C14</f>
        <v>3603</v>
      </c>
      <c r="D16" s="18">
        <f>+D12+D14</f>
        <v>9269</v>
      </c>
      <c r="E16" s="18">
        <f>+E12+E14</f>
        <v>8146</v>
      </c>
    </row>
    <row r="17" spans="1:5" ht="12.75">
      <c r="A17" s="5"/>
      <c r="B17" s="13"/>
      <c r="C17" s="13"/>
      <c r="D17" s="13"/>
      <c r="E17" s="13"/>
    </row>
    <row r="18" spans="1:5" ht="12.75">
      <c r="A18" s="5" t="s">
        <v>117</v>
      </c>
      <c r="B18" s="13"/>
      <c r="C18" s="13"/>
      <c r="D18" s="13"/>
      <c r="E18" s="13"/>
    </row>
    <row r="19" spans="1:5" ht="12.75">
      <c r="A19" s="5" t="s">
        <v>118</v>
      </c>
      <c r="B19" s="13">
        <f>D19-0</f>
        <v>15710</v>
      </c>
      <c r="C19" s="13">
        <v>0</v>
      </c>
      <c r="D19" s="13">
        <v>15710</v>
      </c>
      <c r="E19" s="13"/>
    </row>
    <row r="20" spans="1:5" ht="12.75">
      <c r="A20" s="5"/>
      <c r="B20" s="13"/>
      <c r="C20" s="13"/>
      <c r="D20" s="13"/>
      <c r="E20" s="13"/>
    </row>
    <row r="21" spans="1:5" ht="12.75">
      <c r="A21" s="5" t="s">
        <v>53</v>
      </c>
      <c r="B21" s="13">
        <f>D21-3977</f>
        <v>6881</v>
      </c>
      <c r="C21" s="13">
        <f>+E21-469</f>
        <v>387</v>
      </c>
      <c r="D21" s="13">
        <v>10858</v>
      </c>
      <c r="E21" s="13">
        <v>856</v>
      </c>
    </row>
    <row r="22" spans="1:5" ht="12.75">
      <c r="A22" s="5"/>
      <c r="B22" s="13"/>
      <c r="C22" s="13"/>
      <c r="D22" s="13"/>
      <c r="E22" s="13"/>
    </row>
    <row r="23" spans="1:5" ht="12.75">
      <c r="A23" s="5" t="s">
        <v>54</v>
      </c>
      <c r="B23" s="13">
        <f>+D23+3877</f>
        <v>-1502</v>
      </c>
      <c r="C23" s="13">
        <f>+E23+4584</f>
        <v>-1328</v>
      </c>
      <c r="D23" s="13">
        <v>-5379</v>
      </c>
      <c r="E23" s="13">
        <v>-5912</v>
      </c>
    </row>
    <row r="24" spans="1:5" ht="12.75">
      <c r="A24" s="5"/>
      <c r="B24" s="13"/>
      <c r="C24" s="13"/>
      <c r="D24" s="13"/>
      <c r="E24" s="13"/>
    </row>
    <row r="25" spans="1:5" ht="12.75">
      <c r="A25" s="5" t="s">
        <v>55</v>
      </c>
      <c r="B25" s="13">
        <f>+D25+6094</f>
        <v>-3734</v>
      </c>
      <c r="C25" s="13">
        <f>+E25+6879</f>
        <v>-3914</v>
      </c>
      <c r="D25" s="13">
        <v>-9828</v>
      </c>
      <c r="E25" s="13">
        <v>-10793</v>
      </c>
    </row>
    <row r="26" spans="1:5" ht="12.75">
      <c r="A26" s="5"/>
      <c r="B26" s="13"/>
      <c r="C26" s="13"/>
      <c r="D26" s="13"/>
      <c r="E26" s="13"/>
    </row>
    <row r="27" spans="1:5" ht="12.75">
      <c r="A27" s="5" t="s">
        <v>56</v>
      </c>
      <c r="B27" s="13">
        <f>D27-0</f>
        <v>-11926</v>
      </c>
      <c r="C27" s="13">
        <f>+E27</f>
        <v>-11763</v>
      </c>
      <c r="D27" s="13">
        <v>-11926</v>
      </c>
      <c r="E27" s="13">
        <f>-5951-4217-1593-2</f>
        <v>-11763</v>
      </c>
    </row>
    <row r="28" spans="1:5" ht="13.5" thickBot="1">
      <c r="A28" s="5"/>
      <c r="B28" s="41"/>
      <c r="C28" s="41"/>
      <c r="D28" s="41"/>
      <c r="E28" s="41"/>
    </row>
    <row r="29" spans="1:5" ht="12.75">
      <c r="A29" s="28" t="s">
        <v>57</v>
      </c>
      <c r="B29" s="18">
        <f>SUM(B16:B28)</f>
        <v>9678</v>
      </c>
      <c r="C29" s="18">
        <f>SUM(C16:C28)</f>
        <v>-13015</v>
      </c>
      <c r="D29" s="18">
        <f>SUM(D16:D28)</f>
        <v>8704</v>
      </c>
      <c r="E29" s="18">
        <f>SUM(E16:E28)</f>
        <v>-19466</v>
      </c>
    </row>
    <row r="30" spans="1:5" ht="12.75">
      <c r="A30" s="5"/>
      <c r="B30" s="13"/>
      <c r="C30" s="13"/>
      <c r="D30" s="13"/>
      <c r="E30" s="13"/>
    </row>
    <row r="31" spans="1:5" ht="12.75">
      <c r="A31" s="5" t="s">
        <v>40</v>
      </c>
      <c r="B31" s="13">
        <f>D31+3201</f>
        <v>-1248</v>
      </c>
      <c r="C31" s="13">
        <f>+E31+3560</f>
        <v>-2076</v>
      </c>
      <c r="D31" s="13">
        <v>-4449</v>
      </c>
      <c r="E31" s="13">
        <v>-5636</v>
      </c>
    </row>
    <row r="32" spans="1:5" ht="13.5" thickBot="1">
      <c r="A32" s="7"/>
      <c r="B32" s="42"/>
      <c r="C32" s="41"/>
      <c r="D32" s="41"/>
      <c r="E32" s="41"/>
    </row>
    <row r="33" spans="1:5" ht="12.75">
      <c r="A33" s="28" t="s">
        <v>106</v>
      </c>
      <c r="B33" s="18">
        <f>+B29+B31</f>
        <v>8430</v>
      </c>
      <c r="C33" s="18">
        <f>+C29+C31</f>
        <v>-15091</v>
      </c>
      <c r="D33" s="18">
        <f>+D29+D31</f>
        <v>4255</v>
      </c>
      <c r="E33" s="18">
        <f>+E29+E31</f>
        <v>-25102</v>
      </c>
    </row>
    <row r="34" spans="1:5" ht="12.75">
      <c r="A34" s="6"/>
      <c r="B34" s="15"/>
      <c r="C34" s="17"/>
      <c r="D34" s="17"/>
      <c r="E34" s="17"/>
    </row>
    <row r="35" spans="1:5" ht="12.75">
      <c r="A35" s="5" t="s">
        <v>58</v>
      </c>
      <c r="B35" s="13">
        <f>D35-706</f>
        <v>-105</v>
      </c>
      <c r="C35" s="13">
        <v>0</v>
      </c>
      <c r="D35" s="13">
        <v>601</v>
      </c>
      <c r="E35" s="13">
        <v>29</v>
      </c>
    </row>
    <row r="36" spans="1:5" ht="13.5" thickBot="1">
      <c r="A36" s="7"/>
      <c r="B36" s="42"/>
      <c r="C36" s="41"/>
      <c r="D36" s="41"/>
      <c r="E36" s="41"/>
    </row>
    <row r="37" spans="1:5" ht="12.75">
      <c r="A37" s="29" t="s">
        <v>107</v>
      </c>
      <c r="B37" s="18">
        <f>+B33+B35</f>
        <v>8325</v>
      </c>
      <c r="C37" s="18">
        <f>+C33+C35</f>
        <v>-15091</v>
      </c>
      <c r="D37" s="18">
        <f>+D33+D35</f>
        <v>4856</v>
      </c>
      <c r="E37" s="18">
        <f>+E33+E35</f>
        <v>-25073</v>
      </c>
    </row>
    <row r="38" spans="1:5" ht="12.75">
      <c r="A38" s="5"/>
      <c r="B38" s="14"/>
      <c r="C38" s="13"/>
      <c r="D38" s="13"/>
      <c r="E38" s="13"/>
    </row>
    <row r="39" spans="1:5" ht="12.75">
      <c r="A39" s="5" t="s">
        <v>27</v>
      </c>
      <c r="B39" s="13">
        <v>0</v>
      </c>
      <c r="C39" s="13">
        <v>0</v>
      </c>
      <c r="D39" s="13">
        <v>0</v>
      </c>
      <c r="E39" s="13">
        <v>0</v>
      </c>
    </row>
    <row r="40" spans="1:5" ht="12.75">
      <c r="A40" s="5"/>
      <c r="B40" s="13"/>
      <c r="C40" s="13"/>
      <c r="D40" s="13"/>
      <c r="E40" s="13"/>
    </row>
    <row r="41" spans="1:5" ht="13.5" thickBot="1">
      <c r="A41" s="28" t="s">
        <v>108</v>
      </c>
      <c r="B41" s="43">
        <f>+B37+B39</f>
        <v>8325</v>
      </c>
      <c r="C41" s="43">
        <f>+C37+C39</f>
        <v>-15091</v>
      </c>
      <c r="D41" s="43">
        <f>+D37+D39</f>
        <v>4856</v>
      </c>
      <c r="E41" s="43">
        <f>+E37+E39</f>
        <v>-25073</v>
      </c>
    </row>
    <row r="42" spans="1:5" ht="13.5" thickTop="1">
      <c r="A42" s="7"/>
      <c r="B42" s="16"/>
      <c r="C42" s="18"/>
      <c r="D42" s="18"/>
      <c r="E42" s="18"/>
    </row>
    <row r="43" spans="1:5" ht="12.75">
      <c r="A43" s="30" t="s">
        <v>59</v>
      </c>
      <c r="B43" s="15"/>
      <c r="C43" s="17"/>
      <c r="D43" s="17"/>
      <c r="E43" s="17"/>
    </row>
    <row r="44" spans="1:5" ht="12.75">
      <c r="A44" s="6" t="s">
        <v>41</v>
      </c>
      <c r="B44" s="21">
        <v>12.9</v>
      </c>
      <c r="C44" s="21">
        <f>C41/'BS'!$F$40*100</f>
        <v>-34.41034294053265</v>
      </c>
      <c r="D44" s="21">
        <v>9.9</v>
      </c>
      <c r="E44" s="21">
        <f>E41/'BS'!$F$40*100</f>
        <v>-57.17119664356074</v>
      </c>
    </row>
    <row r="45" spans="1:5" ht="12.75">
      <c r="A45" s="7" t="s">
        <v>44</v>
      </c>
      <c r="B45" s="16"/>
      <c r="C45" s="18"/>
      <c r="D45" s="18"/>
      <c r="E45" s="18"/>
    </row>
    <row r="46" spans="1:5" ht="12.75">
      <c r="A46" s="6" t="s">
        <v>42</v>
      </c>
      <c r="B46" s="45">
        <v>11.72</v>
      </c>
      <c r="C46" s="17">
        <v>0</v>
      </c>
      <c r="D46" s="21">
        <v>9.58</v>
      </c>
      <c r="E46" s="21">
        <v>0</v>
      </c>
    </row>
    <row r="47" spans="1:5" ht="12.75">
      <c r="A47" s="7" t="s">
        <v>43</v>
      </c>
      <c r="B47" s="16"/>
      <c r="C47" s="18"/>
      <c r="D47" s="18"/>
      <c r="E47" s="18"/>
    </row>
    <row r="50" ht="12.75">
      <c r="A50" s="2" t="s">
        <v>93</v>
      </c>
    </row>
    <row r="51" ht="12.75">
      <c r="A51" s="2" t="s">
        <v>105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46">
      <selection activeCell="E32" sqref="E32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23.28125" style="1" customWidth="1"/>
    <col min="4" max="4" width="7.421875" style="1" customWidth="1"/>
    <col min="5" max="5" width="15.421875" style="3" bestFit="1" customWidth="1"/>
    <col min="6" max="6" width="16.8515625" style="3" bestFit="1" customWidth="1"/>
    <col min="7" max="16384" width="5.7109375" style="1" customWidth="1"/>
  </cols>
  <sheetData>
    <row r="1" ht="12.75">
      <c r="A1" s="2" t="s">
        <v>0</v>
      </c>
    </row>
    <row r="2" ht="12.75">
      <c r="A2" s="2" t="s">
        <v>103</v>
      </c>
    </row>
    <row r="3" spans="5:6" ht="12.75">
      <c r="E3" s="4" t="s">
        <v>1</v>
      </c>
      <c r="F3" s="4" t="s">
        <v>45</v>
      </c>
    </row>
    <row r="4" spans="5:6" ht="12.75">
      <c r="E4" s="4" t="s">
        <v>2</v>
      </c>
      <c r="F4" s="4" t="s">
        <v>47</v>
      </c>
    </row>
    <row r="5" spans="5:6" ht="12.75">
      <c r="E5" s="27" t="str">
        <f>+INCOME!B8</f>
        <v>31/03/2004</v>
      </c>
      <c r="F5" s="27" t="s">
        <v>104</v>
      </c>
    </row>
    <row r="6" spans="5:6" ht="12.75">
      <c r="E6" s="4" t="s">
        <v>3</v>
      </c>
      <c r="F6" s="4" t="s">
        <v>3</v>
      </c>
    </row>
    <row r="7" spans="5:6" ht="12.75">
      <c r="E7" s="4"/>
      <c r="F7" s="4"/>
    </row>
    <row r="8" spans="1:6" ht="12.75">
      <c r="A8" s="1" t="s">
        <v>4</v>
      </c>
      <c r="E8" s="22">
        <v>79134</v>
      </c>
      <c r="F8" s="3">
        <v>17706</v>
      </c>
    </row>
    <row r="10" spans="1:6" ht="12.75">
      <c r="A10" s="1" t="s">
        <v>119</v>
      </c>
      <c r="E10" s="3">
        <v>3</v>
      </c>
      <c r="F10" s="3">
        <v>0</v>
      </c>
    </row>
    <row r="12" spans="1:6" ht="12.75">
      <c r="A12" s="1" t="s">
        <v>5</v>
      </c>
      <c r="E12" s="3">
        <v>0</v>
      </c>
      <c r="F12" s="3">
        <v>0</v>
      </c>
    </row>
    <row r="14" spans="1:6" ht="12.75">
      <c r="A14" s="1" t="s">
        <v>6</v>
      </c>
      <c r="E14" s="17"/>
      <c r="F14" s="19" t="s">
        <v>50</v>
      </c>
    </row>
    <row r="15" spans="2:6" ht="12.75">
      <c r="B15" s="1" t="s">
        <v>4</v>
      </c>
      <c r="E15" s="11">
        <v>0</v>
      </c>
      <c r="F15" s="23">
        <v>6694</v>
      </c>
    </row>
    <row r="16" spans="2:6" ht="12.75">
      <c r="B16" s="1" t="s">
        <v>7</v>
      </c>
      <c r="E16" s="11">
        <v>24584</v>
      </c>
      <c r="F16" s="23">
        <v>9822</v>
      </c>
    </row>
    <row r="17" spans="2:6" ht="12.75">
      <c r="B17" s="1" t="s">
        <v>31</v>
      </c>
      <c r="E17" s="11">
        <v>23144</v>
      </c>
      <c r="F17" s="23">
        <f>7771+456</f>
        <v>8227</v>
      </c>
    </row>
    <row r="18" spans="2:6" ht="12.75">
      <c r="B18" s="1" t="s">
        <v>8</v>
      </c>
      <c r="E18" s="11">
        <v>361</v>
      </c>
      <c r="F18" s="23">
        <v>306</v>
      </c>
    </row>
    <row r="19" spans="2:6" ht="12.75">
      <c r="B19" s="1" t="s">
        <v>9</v>
      </c>
      <c r="E19" s="11">
        <v>4670</v>
      </c>
      <c r="F19" s="23">
        <v>2284</v>
      </c>
    </row>
    <row r="20" spans="2:6" ht="12.75">
      <c r="B20" s="1" t="s">
        <v>10</v>
      </c>
      <c r="E20" s="11">
        <v>2934</v>
      </c>
      <c r="F20" s="23">
        <v>1744</v>
      </c>
    </row>
    <row r="21" spans="2:6" ht="12.75">
      <c r="B21" s="1" t="s">
        <v>32</v>
      </c>
      <c r="E21" s="11">
        <v>1147</v>
      </c>
      <c r="F21" s="23">
        <v>512</v>
      </c>
    </row>
    <row r="22" spans="5:6" ht="12.75">
      <c r="E22" s="13">
        <f>SUM(E15:E21)</f>
        <v>56840</v>
      </c>
      <c r="F22" s="20">
        <f>SUM(F15:F21)</f>
        <v>29589</v>
      </c>
    </row>
    <row r="23" spans="5:6" ht="12.75">
      <c r="E23" s="11"/>
      <c r="F23" s="23"/>
    </row>
    <row r="24" spans="1:6" ht="12.75">
      <c r="A24" s="1" t="s">
        <v>11</v>
      </c>
      <c r="E24" s="11"/>
      <c r="F24" s="23"/>
    </row>
    <row r="25" spans="2:6" ht="12.75">
      <c r="B25" s="1" t="s">
        <v>12</v>
      </c>
      <c r="E25" s="11">
        <v>16321</v>
      </c>
      <c r="F25" s="23">
        <v>9107</v>
      </c>
    </row>
    <row r="26" spans="2:6" ht="12.75">
      <c r="B26" s="1" t="s">
        <v>13</v>
      </c>
      <c r="E26" s="11">
        <v>17941</v>
      </c>
      <c r="F26" s="23">
        <v>28288</v>
      </c>
    </row>
    <row r="27" spans="2:6" ht="12.75">
      <c r="B27" s="1" t="s">
        <v>14</v>
      </c>
      <c r="E27" s="11">
        <f>14734+7075</f>
        <v>21809</v>
      </c>
      <c r="F27" s="23">
        <v>39966</v>
      </c>
    </row>
    <row r="28" spans="2:6" ht="12.75">
      <c r="B28" s="1" t="s">
        <v>46</v>
      </c>
      <c r="E28" s="11">
        <v>10317</v>
      </c>
      <c r="F28" s="23">
        <v>8113</v>
      </c>
    </row>
    <row r="29" spans="2:6" ht="12.75">
      <c r="B29" s="1" t="s">
        <v>15</v>
      </c>
      <c r="E29" s="11">
        <v>4111</v>
      </c>
      <c r="F29" s="23">
        <v>4970</v>
      </c>
    </row>
    <row r="30" spans="2:6" ht="12.75">
      <c r="B30" s="1" t="s">
        <v>16</v>
      </c>
      <c r="E30" s="11">
        <v>2411</v>
      </c>
      <c r="F30" s="23">
        <v>7876</v>
      </c>
    </row>
    <row r="31" spans="2:6" ht="12.75">
      <c r="B31" s="1" t="s">
        <v>17</v>
      </c>
      <c r="E31" s="11">
        <v>835</v>
      </c>
      <c r="F31" s="23">
        <v>1440</v>
      </c>
    </row>
    <row r="32" spans="5:6" ht="12.75">
      <c r="E32" s="13">
        <f>SUM(E25:E31)</f>
        <v>73745</v>
      </c>
      <c r="F32" s="20">
        <f>SUM(F25:F31)</f>
        <v>99760</v>
      </c>
    </row>
    <row r="33" spans="5:6" ht="12.75">
      <c r="E33" s="11"/>
      <c r="F33" s="23"/>
    </row>
    <row r="34" spans="1:6" ht="12.75">
      <c r="A34" s="1" t="s">
        <v>18</v>
      </c>
      <c r="E34" s="18">
        <f>E22-E32</f>
        <v>-16905</v>
      </c>
      <c r="F34" s="24">
        <f>F22-F32</f>
        <v>-70171</v>
      </c>
    </row>
    <row r="37" spans="1:6" ht="13.5" thickBot="1">
      <c r="A37" s="1" t="s">
        <v>19</v>
      </c>
      <c r="E37" s="25">
        <f>E8+E12+E34+E10</f>
        <v>62232</v>
      </c>
      <c r="F37" s="25">
        <f>F8+F12+F34+F10</f>
        <v>-52465</v>
      </c>
    </row>
    <row r="38" ht="13.5" thickTop="1"/>
    <row r="39" ht="12.75">
      <c r="A39" s="1" t="s">
        <v>20</v>
      </c>
    </row>
    <row r="40" spans="1:6" ht="12.75">
      <c r="A40" s="1" t="s">
        <v>21</v>
      </c>
      <c r="E40" s="3">
        <f>+Equity!D17</f>
        <v>73269</v>
      </c>
      <c r="F40" s="3">
        <v>43856</v>
      </c>
    </row>
    <row r="41" spans="1:6" ht="12.75">
      <c r="A41" s="1" t="s">
        <v>23</v>
      </c>
      <c r="E41" s="3">
        <f>+Equity!E17</f>
        <v>3136</v>
      </c>
      <c r="F41" s="3">
        <v>47136</v>
      </c>
    </row>
    <row r="42" spans="1:6" ht="12.75">
      <c r="A42" s="1" t="s">
        <v>24</v>
      </c>
      <c r="E42" s="3">
        <f>+Equity!F17</f>
        <v>6419</v>
      </c>
      <c r="F42" s="3">
        <v>6419</v>
      </c>
    </row>
    <row r="43" spans="1:6" ht="12.75">
      <c r="A43" s="1" t="s">
        <v>25</v>
      </c>
      <c r="E43" s="3">
        <f>+Equity!G17</f>
        <v>540</v>
      </c>
      <c r="F43" s="3">
        <v>589</v>
      </c>
    </row>
    <row r="44" spans="1:6" ht="12.75">
      <c r="A44" s="1" t="s">
        <v>123</v>
      </c>
      <c r="E44" s="3">
        <v>737</v>
      </c>
      <c r="F44" s="3">
        <v>0</v>
      </c>
    </row>
    <row r="45" spans="1:6" ht="12.75">
      <c r="A45" s="1" t="s">
        <v>121</v>
      </c>
      <c r="E45" s="3">
        <v>20391</v>
      </c>
      <c r="F45" s="3">
        <v>0</v>
      </c>
    </row>
    <row r="46" spans="1:6" ht="12.75">
      <c r="A46" s="1" t="s">
        <v>122</v>
      </c>
      <c r="E46" s="3">
        <v>8739</v>
      </c>
      <c r="F46" s="3">
        <v>0</v>
      </c>
    </row>
    <row r="47" spans="1:6" ht="12.75">
      <c r="A47" s="1" t="s">
        <v>26</v>
      </c>
      <c r="E47" s="16">
        <f>+Equity!H17</f>
        <v>-71175</v>
      </c>
      <c r="F47" s="16">
        <v>-152923</v>
      </c>
    </row>
    <row r="48" spans="5:6" ht="12.75">
      <c r="E48" s="3">
        <f>SUM(E40:E47)</f>
        <v>42056</v>
      </c>
      <c r="F48" s="3">
        <f>SUM(F40:F47)</f>
        <v>-54923</v>
      </c>
    </row>
    <row r="50" spans="1:6" ht="12.75">
      <c r="A50" s="1" t="s">
        <v>27</v>
      </c>
      <c r="E50" s="3">
        <v>0</v>
      </c>
      <c r="F50" s="3">
        <v>0</v>
      </c>
    </row>
    <row r="51" spans="1:6" ht="12.75">
      <c r="A51" s="1" t="s">
        <v>28</v>
      </c>
      <c r="E51" s="3">
        <v>11535</v>
      </c>
      <c r="F51" s="3">
        <v>1491</v>
      </c>
    </row>
    <row r="52" spans="1:6" ht="12.75">
      <c r="A52" s="1" t="s">
        <v>16</v>
      </c>
      <c r="E52" s="3">
        <v>2469</v>
      </c>
      <c r="F52" s="3">
        <v>575</v>
      </c>
    </row>
    <row r="53" spans="1:5" ht="12.75">
      <c r="A53" s="1" t="s">
        <v>120</v>
      </c>
      <c r="E53" s="3">
        <v>4706</v>
      </c>
    </row>
    <row r="54" spans="1:6" ht="12.75">
      <c r="A54" s="1" t="s">
        <v>29</v>
      </c>
      <c r="E54" s="3">
        <v>1466</v>
      </c>
      <c r="F54" s="3">
        <v>392</v>
      </c>
    </row>
    <row r="55" spans="5:6" ht="13.5" thickBot="1">
      <c r="E55" s="25">
        <f>SUM(E48:E54)</f>
        <v>62232</v>
      </c>
      <c r="F55" s="25">
        <f>SUM(F48:F54)</f>
        <v>-52465</v>
      </c>
    </row>
    <row r="56" ht="13.5" thickTop="1"/>
    <row r="57" spans="1:6" ht="13.5" thickBot="1">
      <c r="A57" s="1" t="s">
        <v>30</v>
      </c>
      <c r="E57" s="26">
        <f>(E48-E12)/E40</f>
        <v>0.5739944587751983</v>
      </c>
      <c r="F57" s="26">
        <f>(F48-F12)/F40</f>
        <v>-1.2523485954031375</v>
      </c>
    </row>
    <row r="58" ht="13.5" thickTop="1"/>
    <row r="59" ht="12.75">
      <c r="A59" s="2" t="s">
        <v>94</v>
      </c>
    </row>
    <row r="60" ht="12.75">
      <c r="A60" s="2" t="s">
        <v>105</v>
      </c>
    </row>
  </sheetData>
  <printOptions/>
  <pageMargins left="0.748031496062992" right="0.748031496062992" top="0.433070866141732" bottom="0.354330708661417" header="0.511811023622047" footer="0.511811023622047"/>
  <pageSetup fitToHeight="1" fitToWidth="1" horizontalDpi="600" verticalDpi="600" orientation="portrait" scale="95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17" sqref="F17"/>
    </sheetView>
  </sheetViews>
  <sheetFormatPr defaultColWidth="9.140625" defaultRowHeight="12.75"/>
  <cols>
    <col min="1" max="3" width="9.140625" style="1" customWidth="1"/>
    <col min="4" max="5" width="9.140625" style="3" customWidth="1"/>
    <col min="6" max="6" width="10.57421875" style="3" bestFit="1" customWidth="1"/>
    <col min="7" max="7" width="11.7109375" style="3" bestFit="1" customWidth="1"/>
    <col min="8" max="8" width="11.140625" style="3" bestFit="1" customWidth="1"/>
    <col min="9" max="10" width="9.140625" style="3" customWidth="1"/>
    <col min="11" max="16384" width="9.140625" style="1" customWidth="1"/>
  </cols>
  <sheetData>
    <row r="1" ht="12.75">
      <c r="A1" s="2" t="s">
        <v>0</v>
      </c>
    </row>
    <row r="2" spans="1:10" s="2" customFormat="1" ht="12.75">
      <c r="A2" s="2" t="s">
        <v>61</v>
      </c>
      <c r="D2" s="34"/>
      <c r="E2" s="34"/>
      <c r="F2" s="34"/>
      <c r="G2" s="34"/>
      <c r="H2" s="34"/>
      <c r="I2" s="34"/>
      <c r="J2" s="34"/>
    </row>
    <row r="3" spans="1:10" s="2" customFormat="1" ht="12.75">
      <c r="A3" s="2" t="s">
        <v>112</v>
      </c>
      <c r="D3" s="34"/>
      <c r="E3" s="34"/>
      <c r="F3" s="34"/>
      <c r="G3" s="34"/>
      <c r="H3" s="34"/>
      <c r="I3" s="34"/>
      <c r="J3" s="34"/>
    </row>
    <row r="4" spans="4:10" s="2" customFormat="1" ht="12.75">
      <c r="D4" s="34"/>
      <c r="E4" s="34"/>
      <c r="F4" s="34"/>
      <c r="G4" s="34"/>
      <c r="H4" s="34"/>
      <c r="I4" s="34"/>
      <c r="J4" s="34"/>
    </row>
    <row r="5" ht="12.75">
      <c r="E5" s="3" t="s">
        <v>50</v>
      </c>
    </row>
    <row r="6" spans="4:9" ht="12.75">
      <c r="D6" s="33" t="s">
        <v>65</v>
      </c>
      <c r="E6" s="33" t="s">
        <v>67</v>
      </c>
      <c r="F6" s="33" t="s">
        <v>69</v>
      </c>
      <c r="G6" s="33" t="s">
        <v>70</v>
      </c>
      <c r="H6" s="33" t="s">
        <v>72</v>
      </c>
      <c r="I6" s="33"/>
    </row>
    <row r="7" spans="1:9" ht="12.75">
      <c r="A7" s="1" t="s">
        <v>111</v>
      </c>
      <c r="D7" s="33" t="s">
        <v>66</v>
      </c>
      <c r="E7" s="33" t="s">
        <v>68</v>
      </c>
      <c r="F7" s="33" t="s">
        <v>22</v>
      </c>
      <c r="G7" s="33" t="s">
        <v>71</v>
      </c>
      <c r="H7" s="33" t="s">
        <v>73</v>
      </c>
      <c r="I7" s="33" t="s">
        <v>74</v>
      </c>
    </row>
    <row r="8" spans="1:9" ht="12.75">
      <c r="A8" s="31" t="s">
        <v>113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</row>
    <row r="10" spans="1:9" ht="12.75">
      <c r="A10" s="1" t="s">
        <v>62</v>
      </c>
      <c r="D10" s="3">
        <v>43856</v>
      </c>
      <c r="E10" s="3">
        <v>47136</v>
      </c>
      <c r="F10" s="3">
        <v>6419</v>
      </c>
      <c r="G10" s="3">
        <v>589</v>
      </c>
      <c r="H10" s="3">
        <v>-152923</v>
      </c>
      <c r="I10" s="3">
        <f>SUM(D10:H10)</f>
        <v>-54923</v>
      </c>
    </row>
    <row r="11" ht="12.75">
      <c r="A11" s="32" t="str">
        <f>+'BS'!F5</f>
        <v>31/03/2003</v>
      </c>
    </row>
    <row r="13" spans="1:9" ht="12.75">
      <c r="A13" s="1" t="s">
        <v>63</v>
      </c>
      <c r="D13" s="3">
        <v>29413</v>
      </c>
      <c r="E13" s="3">
        <v>-44000</v>
      </c>
      <c r="F13" s="3">
        <v>0</v>
      </c>
      <c r="G13" s="3">
        <v>-49</v>
      </c>
      <c r="H13" s="3">
        <v>81748</v>
      </c>
      <c r="I13" s="3">
        <f>SUM(D13:H13)</f>
        <v>67112</v>
      </c>
    </row>
    <row r="14" ht="12.75">
      <c r="A14" s="1" t="s">
        <v>64</v>
      </c>
    </row>
    <row r="15" ht="12.75">
      <c r="C15" s="36"/>
    </row>
    <row r="16" spans="1:9" ht="12.75">
      <c r="A16" s="1" t="s">
        <v>62</v>
      </c>
      <c r="C16" s="36"/>
      <c r="D16" s="15"/>
      <c r="E16" s="15"/>
      <c r="F16" s="15"/>
      <c r="G16" s="15"/>
      <c r="H16" s="15"/>
      <c r="I16" s="15"/>
    </row>
    <row r="17" spans="1:9" ht="13.5" thickBot="1">
      <c r="A17" s="32" t="str">
        <f>+INCOME!B8</f>
        <v>31/03/2004</v>
      </c>
      <c r="C17" s="36"/>
      <c r="D17" s="35">
        <f aca="true" t="shared" si="0" ref="D17:I17">+D10+D13</f>
        <v>73269</v>
      </c>
      <c r="E17" s="35">
        <f t="shared" si="0"/>
        <v>3136</v>
      </c>
      <c r="F17" s="35">
        <f t="shared" si="0"/>
        <v>6419</v>
      </c>
      <c r="G17" s="35">
        <f t="shared" si="0"/>
        <v>540</v>
      </c>
      <c r="H17" s="35">
        <f t="shared" si="0"/>
        <v>-71175</v>
      </c>
      <c r="I17" s="35">
        <f t="shared" si="0"/>
        <v>12189</v>
      </c>
    </row>
    <row r="18" ht="13.5" thickTop="1">
      <c r="C18" s="36"/>
    </row>
    <row r="20" spans="4:9" ht="12.75">
      <c r="D20" s="33" t="s">
        <v>65</v>
      </c>
      <c r="E20" s="33" t="s">
        <v>67</v>
      </c>
      <c r="F20" s="33" t="s">
        <v>69</v>
      </c>
      <c r="G20" s="33" t="s">
        <v>70</v>
      </c>
      <c r="H20" s="33" t="s">
        <v>72</v>
      </c>
      <c r="I20" s="33"/>
    </row>
    <row r="21" spans="1:9" ht="12.75">
      <c r="A21" s="1" t="str">
        <f>+A7</f>
        <v>12 months quarter </v>
      </c>
      <c r="D21" s="33" t="s">
        <v>66</v>
      </c>
      <c r="E21" s="33" t="s">
        <v>68</v>
      </c>
      <c r="F21" s="33" t="s">
        <v>22</v>
      </c>
      <c r="G21" s="33" t="s">
        <v>71</v>
      </c>
      <c r="H21" s="33" t="s">
        <v>73</v>
      </c>
      <c r="I21" s="33" t="s">
        <v>74</v>
      </c>
    </row>
    <row r="22" spans="1:9" ht="12.75">
      <c r="A22" s="31" t="s">
        <v>115</v>
      </c>
      <c r="D22" s="33" t="s">
        <v>3</v>
      </c>
      <c r="E22" s="33" t="s">
        <v>3</v>
      </c>
      <c r="F22" s="33" t="s">
        <v>3</v>
      </c>
      <c r="G22" s="33" t="s">
        <v>3</v>
      </c>
      <c r="H22" s="33" t="s">
        <v>3</v>
      </c>
      <c r="I22" s="33" t="s">
        <v>3</v>
      </c>
    </row>
    <row r="24" spans="1:9" ht="12.75">
      <c r="A24" s="1" t="s">
        <v>62</v>
      </c>
      <c r="D24" s="3">
        <v>43856</v>
      </c>
      <c r="E24" s="3">
        <v>47136</v>
      </c>
      <c r="F24" s="3">
        <v>6419</v>
      </c>
      <c r="G24" s="3">
        <v>638</v>
      </c>
      <c r="H24" s="3">
        <v>-127850</v>
      </c>
      <c r="I24" s="3">
        <f>SUM(D24:H24)</f>
        <v>-29801</v>
      </c>
    </row>
    <row r="25" ht="12.75">
      <c r="A25" s="32" t="s">
        <v>116</v>
      </c>
    </row>
    <row r="27" spans="1:9" ht="12.75">
      <c r="A27" s="1" t="s">
        <v>63</v>
      </c>
      <c r="D27" s="3">
        <v>0</v>
      </c>
      <c r="E27" s="3">
        <v>0</v>
      </c>
      <c r="F27" s="3">
        <v>0</v>
      </c>
      <c r="G27" s="3">
        <v>-49</v>
      </c>
      <c r="H27" s="3">
        <f>+INCOME!E41</f>
        <v>-25073</v>
      </c>
      <c r="I27" s="3">
        <f>SUM(D27:H27)</f>
        <v>-25122</v>
      </c>
    </row>
    <row r="28" ht="12.75">
      <c r="A28" s="1" t="s">
        <v>64</v>
      </c>
    </row>
    <row r="29" ht="12.75">
      <c r="C29" s="36"/>
    </row>
    <row r="30" spans="1:9" ht="12.75">
      <c r="A30" s="1" t="s">
        <v>62</v>
      </c>
      <c r="C30" s="36"/>
      <c r="D30" s="15"/>
      <c r="E30" s="15"/>
      <c r="F30" s="15"/>
      <c r="G30" s="15"/>
      <c r="H30" s="15"/>
      <c r="I30" s="15"/>
    </row>
    <row r="31" spans="1:9" ht="13.5" thickBot="1">
      <c r="A31" s="32" t="str">
        <f>+INCOME!C8</f>
        <v>31/03/2003</v>
      </c>
      <c r="C31" s="36"/>
      <c r="D31" s="35">
        <f aca="true" t="shared" si="1" ref="D31:I31">+D24+D27</f>
        <v>43856</v>
      </c>
      <c r="E31" s="35">
        <f t="shared" si="1"/>
        <v>47136</v>
      </c>
      <c r="F31" s="35">
        <f t="shared" si="1"/>
        <v>6419</v>
      </c>
      <c r="G31" s="35">
        <f t="shared" si="1"/>
        <v>589</v>
      </c>
      <c r="H31" s="35">
        <f t="shared" si="1"/>
        <v>-152923</v>
      </c>
      <c r="I31" s="35">
        <f t="shared" si="1"/>
        <v>-54923</v>
      </c>
    </row>
    <row r="32" ht="13.5" thickTop="1">
      <c r="C32" s="36"/>
    </row>
    <row r="35" ht="12.75">
      <c r="A35" s="2" t="s">
        <v>96</v>
      </c>
    </row>
    <row r="36" ht="12.75">
      <c r="A36" s="2" t="s">
        <v>105</v>
      </c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5">
      <selection activeCell="G26" sqref="G26"/>
    </sheetView>
  </sheetViews>
  <sheetFormatPr defaultColWidth="9.140625" defaultRowHeight="12.75"/>
  <cols>
    <col min="1" max="6" width="9.140625" style="1" customWidth="1"/>
    <col min="7" max="8" width="13.421875" style="33" bestFit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75</v>
      </c>
    </row>
    <row r="3" ht="12.75">
      <c r="A3" s="2" t="str">
        <f>+Equity!A3</f>
        <v>FOR THE QUARTER ENDED 31 MARCH 2004</v>
      </c>
    </row>
    <row r="4" ht="12.75">
      <c r="A4" s="2"/>
    </row>
    <row r="5" spans="7:8" ht="12.75">
      <c r="G5" s="33" t="s">
        <v>114</v>
      </c>
      <c r="H5" s="33" t="str">
        <f>+G5</f>
        <v>12 months</v>
      </c>
    </row>
    <row r="6" spans="7:8" ht="12.75">
      <c r="G6" s="33" t="s">
        <v>76</v>
      </c>
      <c r="H6" s="33" t="s">
        <v>76</v>
      </c>
    </row>
    <row r="7" spans="7:8" ht="12.75">
      <c r="G7" s="37" t="str">
        <f>+Equity!A17</f>
        <v>31/03/2004</v>
      </c>
      <c r="H7" s="37" t="str">
        <f>+Equity!A31</f>
        <v>31/03/2003</v>
      </c>
    </row>
    <row r="8" spans="7:8" ht="12.75">
      <c r="G8" s="33" t="s">
        <v>3</v>
      </c>
      <c r="H8" s="33" t="s">
        <v>3</v>
      </c>
    </row>
    <row r="10" ht="12.75">
      <c r="A10" s="2" t="s">
        <v>101</v>
      </c>
    </row>
    <row r="11" spans="1:8" ht="12.75">
      <c r="A11" s="1" t="s">
        <v>100</v>
      </c>
      <c r="F11" s="1" t="s">
        <v>50</v>
      </c>
      <c r="G11" s="33">
        <f>+INCOME!D33</f>
        <v>4255</v>
      </c>
      <c r="H11" s="33">
        <f>+INCOME!E33</f>
        <v>-25102</v>
      </c>
    </row>
    <row r="12" ht="12.75">
      <c r="A12" s="1" t="s">
        <v>97</v>
      </c>
    </row>
    <row r="13" spans="1:8" ht="12.75">
      <c r="A13" s="1" t="s">
        <v>98</v>
      </c>
      <c r="G13" s="38">
        <v>1329</v>
      </c>
      <c r="H13" s="38">
        <v>21334</v>
      </c>
    </row>
    <row r="14" spans="1:8" ht="12.75">
      <c r="A14" s="1" t="s">
        <v>99</v>
      </c>
      <c r="G14" s="33">
        <f>+G11+G13</f>
        <v>5584</v>
      </c>
      <c r="H14" s="33">
        <f>+H11+H13</f>
        <v>-3768</v>
      </c>
    </row>
    <row r="16" ht="12.75">
      <c r="A16" s="1" t="s">
        <v>77</v>
      </c>
    </row>
    <row r="17" spans="1:8" ht="12.75">
      <c r="A17" s="1" t="s">
        <v>78</v>
      </c>
      <c r="G17" s="33">
        <v>2892</v>
      </c>
      <c r="H17" s="33">
        <v>3266</v>
      </c>
    </row>
    <row r="18" spans="1:8" ht="12.75">
      <c r="A18" s="1" t="s">
        <v>79</v>
      </c>
      <c r="G18" s="44">
        <v>-7750</v>
      </c>
      <c r="H18" s="44">
        <v>2064</v>
      </c>
    </row>
    <row r="19" spans="1:8" ht="12.75">
      <c r="A19" s="1" t="s">
        <v>109</v>
      </c>
      <c r="G19" s="44">
        <v>134</v>
      </c>
      <c r="H19" s="44">
        <v>0</v>
      </c>
    </row>
    <row r="20" spans="1:8" ht="12.75">
      <c r="A20" s="1" t="s">
        <v>102</v>
      </c>
      <c r="G20" s="38">
        <v>-615</v>
      </c>
      <c r="H20" s="38">
        <v>-2</v>
      </c>
    </row>
    <row r="21" spans="1:8" ht="12.75">
      <c r="A21" s="1" t="s">
        <v>80</v>
      </c>
      <c r="G21" s="33">
        <f>SUM(G14:G20)</f>
        <v>245</v>
      </c>
      <c r="H21" s="33">
        <f>SUM(H14:H20)</f>
        <v>1560</v>
      </c>
    </row>
    <row r="23" ht="12.75">
      <c r="A23" s="2" t="s">
        <v>81</v>
      </c>
    </row>
    <row r="24" spans="1:8" ht="12.75">
      <c r="A24" s="1" t="s">
        <v>84</v>
      </c>
      <c r="G24" s="8">
        <v>2294</v>
      </c>
      <c r="H24" s="8">
        <v>0</v>
      </c>
    </row>
    <row r="25" spans="1:8" ht="12.75">
      <c r="A25" s="1" t="s">
        <v>85</v>
      </c>
      <c r="G25" s="12">
        <v>-1758</v>
      </c>
      <c r="H25" s="12">
        <v>521</v>
      </c>
    </row>
    <row r="26" spans="1:8" ht="12.75">
      <c r="A26" s="1" t="s">
        <v>82</v>
      </c>
      <c r="G26" s="33">
        <f>SUM(G24:G25)</f>
        <v>536</v>
      </c>
      <c r="H26" s="33">
        <f>SUM(H24:H25)</f>
        <v>521</v>
      </c>
    </row>
    <row r="28" ht="12.75">
      <c r="A28" s="2" t="s">
        <v>83</v>
      </c>
    </row>
    <row r="29" spans="1:8" ht="12.75">
      <c r="A29" s="1" t="s">
        <v>86</v>
      </c>
      <c r="G29" s="8">
        <v>0</v>
      </c>
      <c r="H29" s="8">
        <v>0</v>
      </c>
    </row>
    <row r="30" spans="1:8" ht="12.75">
      <c r="A30" s="1" t="s">
        <v>87</v>
      </c>
      <c r="G30" s="9">
        <v>-435</v>
      </c>
      <c r="H30" s="9">
        <v>-1758</v>
      </c>
    </row>
    <row r="31" spans="1:8" ht="12.75">
      <c r="A31" s="1" t="s">
        <v>88</v>
      </c>
      <c r="G31" s="12">
        <v>0</v>
      </c>
      <c r="H31" s="12">
        <v>0</v>
      </c>
    </row>
    <row r="32" spans="1:8" ht="12.75">
      <c r="A32" s="1" t="s">
        <v>89</v>
      </c>
      <c r="G32" s="40">
        <f>SUM(G29:G31)</f>
        <v>-435</v>
      </c>
      <c r="H32" s="40">
        <f>SUM(H29:H31)</f>
        <v>-1758</v>
      </c>
    </row>
    <row r="34" spans="1:8" ht="12.75">
      <c r="A34" s="2" t="s">
        <v>90</v>
      </c>
      <c r="G34" s="33">
        <f>+G21+G26+G32</f>
        <v>346</v>
      </c>
      <c r="H34" s="33">
        <f>+H21+H26+H32</f>
        <v>323</v>
      </c>
    </row>
    <row r="36" spans="1:8" ht="12.75">
      <c r="A36" s="2" t="s">
        <v>91</v>
      </c>
      <c r="G36" s="33">
        <v>-7804</v>
      </c>
      <c r="H36" s="33">
        <v>-8127</v>
      </c>
    </row>
    <row r="38" spans="1:8" ht="13.5" thickBot="1">
      <c r="A38" s="2" t="s">
        <v>92</v>
      </c>
      <c r="G38" s="39">
        <f>SUM(G34:G37)</f>
        <v>-7458</v>
      </c>
      <c r="H38" s="39">
        <f>SUM(H34:H37)</f>
        <v>-7804</v>
      </c>
    </row>
    <row r="39" ht="13.5" thickTop="1"/>
    <row r="41" ht="12.75">
      <c r="A41" s="2" t="s">
        <v>95</v>
      </c>
    </row>
    <row r="42" ht="12.75">
      <c r="A42" s="2" t="s">
        <v>105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denko</cp:lastModifiedBy>
  <cp:lastPrinted>2004-05-25T02:40:45Z</cp:lastPrinted>
  <dcterms:created xsi:type="dcterms:W3CDTF">2001-11-28T23:33:17Z</dcterms:created>
  <dcterms:modified xsi:type="dcterms:W3CDTF">2004-05-24T07:34:25Z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